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<sst xmlns="http://schemas.openxmlformats.org/spreadsheetml/2006/main" count="150" uniqueCount="97">
  <si>
    <t>Last Name</t>
  </si>
  <si>
    <t>First Name</t>
  </si>
  <si>
    <t>Consumption</t>
  </si>
  <si>
    <t>CHO Intake</t>
  </si>
  <si>
    <t>PRO Intake</t>
  </si>
  <si>
    <t>Weight</t>
  </si>
  <si>
    <t>(pounds)</t>
  </si>
  <si>
    <t>Mass</t>
  </si>
  <si>
    <t>(kilograms)</t>
  </si>
  <si>
    <t>Height</t>
  </si>
  <si>
    <t>(inches)</t>
  </si>
  <si>
    <t>(centimeters)</t>
  </si>
  <si>
    <t>Habitual Activity</t>
  </si>
  <si>
    <t>Programmed Activity</t>
  </si>
  <si>
    <t>Age</t>
  </si>
  <si>
    <t>(years)</t>
  </si>
  <si>
    <t>Estimated BMR</t>
  </si>
  <si>
    <t>Thermic Effect of Feeding</t>
  </si>
  <si>
    <t>NOTES:</t>
  </si>
  <si>
    <t xml:space="preserve">    carbohydrate macronutrient combination.</t>
  </si>
  <si>
    <t xml:space="preserve">    components of daily energy expenditure.</t>
  </si>
  <si>
    <t>(grams)</t>
  </si>
  <si>
    <t>Total Daily</t>
  </si>
  <si>
    <t>SUPPORTING CALCULATIONS / REFERENCES:</t>
  </si>
  <si>
    <t xml:space="preserve">    15(4), 2002.</t>
  </si>
  <si>
    <t>Energy Expenditure</t>
  </si>
  <si>
    <t>FAT Intake</t>
  </si>
  <si>
    <t>(kilocalories/day)</t>
  </si>
  <si>
    <t>Estimated Daily Energy Expenditure</t>
  </si>
  <si>
    <t>Estimated Daily</t>
  </si>
  <si>
    <t xml:space="preserve">    Investigation, 78, 1568-1578.</t>
  </si>
  <si>
    <t>(MET Value)</t>
  </si>
  <si>
    <t>(Aver. Daily Duration)</t>
  </si>
  <si>
    <r>
      <t>Daily H</t>
    </r>
    <r>
      <rPr>
        <b/>
        <vertAlign val="subscript"/>
        <sz val="10"/>
        <rFont val="Arial Black"/>
        <family val="2"/>
      </rPr>
      <t>2</t>
    </r>
    <r>
      <rPr>
        <b/>
        <sz val="10"/>
        <rFont val="Arial Black"/>
        <family val="2"/>
      </rPr>
      <t>O</t>
    </r>
  </si>
  <si>
    <t>(ounces)</t>
  </si>
  <si>
    <t>(dietary calories)</t>
  </si>
  <si>
    <t>Individualized Macronutrient Intake &amp; Hydration Program</t>
  </si>
  <si>
    <r>
      <t xml:space="preserve">1) </t>
    </r>
    <r>
      <rPr>
        <b/>
        <sz val="10"/>
        <color indexed="10"/>
        <rFont val="Arial Black"/>
        <family val="2"/>
      </rPr>
      <t>BMR</t>
    </r>
    <r>
      <rPr>
        <b/>
        <sz val="10"/>
        <rFont val="Arial Black"/>
        <family val="2"/>
      </rPr>
      <t xml:space="preserve"> (</t>
    </r>
    <r>
      <rPr>
        <b/>
        <sz val="10"/>
        <color indexed="10"/>
        <rFont val="Arial Black"/>
        <family val="2"/>
      </rPr>
      <t>Basal Metabolic Rate</t>
    </r>
    <r>
      <rPr>
        <b/>
        <sz val="10"/>
        <rFont val="Arial Black"/>
        <family val="2"/>
      </rPr>
      <t xml:space="preserve">) is estimated as per </t>
    </r>
    <r>
      <rPr>
        <b/>
        <i/>
        <sz val="10"/>
        <rFont val="Arial Black"/>
        <family val="2"/>
      </rPr>
      <t xml:space="preserve">Harris, J. &amp; Benedict, F. (1919). </t>
    </r>
    <r>
      <rPr>
        <b/>
        <i/>
        <u val="single"/>
        <sz val="10"/>
        <rFont val="Arial Black"/>
        <family val="2"/>
      </rPr>
      <t>A biometric study of basal metabolism in man</t>
    </r>
    <r>
      <rPr>
        <b/>
        <i/>
        <sz val="10"/>
        <rFont val="Arial Black"/>
        <family val="2"/>
      </rPr>
      <t>.</t>
    </r>
  </si>
  <si>
    <r>
      <t xml:space="preserve">    Washington D.C., </t>
    </r>
    <r>
      <rPr>
        <b/>
        <i/>
        <sz val="10"/>
        <rFont val="Arial Black"/>
        <family val="2"/>
      </rPr>
      <t>Carnegie Institute of Washington</t>
    </r>
    <r>
      <rPr>
        <b/>
        <sz val="10"/>
        <rFont val="Arial Black"/>
        <family val="2"/>
      </rPr>
      <t>.</t>
    </r>
  </si>
  <si>
    <r>
      <t xml:space="preserve">3) </t>
    </r>
    <r>
      <rPr>
        <b/>
        <sz val="10"/>
        <color indexed="10"/>
        <rFont val="Arial Black"/>
        <family val="2"/>
      </rPr>
      <t>Programmed Physical Activity</t>
    </r>
    <r>
      <rPr>
        <b/>
        <sz val="10"/>
        <rFont val="Arial Black"/>
        <family val="2"/>
      </rPr>
      <t xml:space="preserve"> estimates are derived using </t>
    </r>
    <r>
      <rPr>
        <b/>
        <i/>
        <sz val="10"/>
        <rFont val="Arial Black"/>
        <family val="2"/>
      </rPr>
      <t>Kenney, W.L. &amp; Humphrey, R.H. et al. (editors). ACSM's Guidelines</t>
    </r>
  </si>
  <si>
    <r>
      <t xml:space="preserve">   </t>
    </r>
    <r>
      <rPr>
        <b/>
        <i/>
        <sz val="10"/>
        <rFont val="Arial Black"/>
        <family val="2"/>
      </rPr>
      <t xml:space="preserve"> for Exercise Testing and Prescription 5</t>
    </r>
    <r>
      <rPr>
        <b/>
        <i/>
        <vertAlign val="superscript"/>
        <sz val="10"/>
        <rFont val="Arial Black"/>
        <family val="2"/>
      </rPr>
      <t>th</t>
    </r>
    <r>
      <rPr>
        <b/>
        <i/>
        <sz val="10"/>
        <rFont val="Arial Black"/>
        <family val="2"/>
      </rPr>
      <t xml:space="preserve"> Edition. American College of Sports Medicine. Williams &amp; Wilkins. 1995. Appendix D:</t>
    </r>
  </si>
  <si>
    <r>
      <t xml:space="preserve">    </t>
    </r>
    <r>
      <rPr>
        <b/>
        <i/>
        <sz val="10"/>
        <rFont val="Arial Black"/>
        <family val="2"/>
      </rPr>
      <t>Metabolic Calculations, pp. 269 - 287</t>
    </r>
    <r>
      <rPr>
        <b/>
        <sz val="10"/>
        <rFont val="Arial Black"/>
        <family val="2"/>
      </rPr>
      <t>, and with a value of 4.86 kilocalories per liter O</t>
    </r>
    <r>
      <rPr>
        <b/>
        <vertAlign val="subscript"/>
        <sz val="10"/>
        <rFont val="Arial Black"/>
        <family val="2"/>
      </rPr>
      <t>2</t>
    </r>
    <r>
      <rPr>
        <b/>
        <sz val="10"/>
        <rFont val="Arial Black"/>
        <family val="2"/>
      </rPr>
      <t xml:space="preserve"> for the complete oxidation of a fat / </t>
    </r>
  </si>
  <si>
    <r>
      <t xml:space="preserve">6) </t>
    </r>
    <r>
      <rPr>
        <b/>
        <sz val="10"/>
        <color indexed="10"/>
        <rFont val="Arial Black"/>
        <family val="2"/>
      </rPr>
      <t>Total Daily Carbohydrate (</t>
    </r>
    <r>
      <rPr>
        <b/>
        <i/>
        <sz val="10"/>
        <color indexed="10"/>
        <rFont val="Arial Black"/>
        <family val="2"/>
      </rPr>
      <t>CHO</t>
    </r>
    <r>
      <rPr>
        <b/>
        <sz val="10"/>
        <color indexed="10"/>
        <rFont val="Arial Black"/>
        <family val="2"/>
      </rPr>
      <t>) Intake</t>
    </r>
    <r>
      <rPr>
        <b/>
        <sz val="10"/>
        <rFont val="Arial Black"/>
        <family val="2"/>
      </rPr>
      <t xml:space="preserve"> is recommended based on "</t>
    </r>
    <r>
      <rPr>
        <b/>
        <i/>
        <u val="single"/>
        <sz val="10"/>
        <rFont val="Arial Black"/>
        <family val="2"/>
      </rPr>
      <t>Nutrition and Athletic Performance</t>
    </r>
    <r>
      <rPr>
        <b/>
        <sz val="10"/>
        <rFont val="Arial Black"/>
        <family val="2"/>
      </rPr>
      <t>," a Joint Position</t>
    </r>
  </si>
  <si>
    <r>
      <t xml:space="preserve">7) </t>
    </r>
    <r>
      <rPr>
        <b/>
        <sz val="10"/>
        <color indexed="10"/>
        <rFont val="Arial Black"/>
        <family val="2"/>
      </rPr>
      <t>Total Daily Protein (</t>
    </r>
    <r>
      <rPr>
        <b/>
        <i/>
        <sz val="10"/>
        <color indexed="10"/>
        <rFont val="Arial Black"/>
        <family val="2"/>
      </rPr>
      <t>PRO</t>
    </r>
    <r>
      <rPr>
        <b/>
        <sz val="10"/>
        <color indexed="10"/>
        <rFont val="Arial Black"/>
        <family val="2"/>
      </rPr>
      <t>) Intake</t>
    </r>
    <r>
      <rPr>
        <b/>
        <sz val="10"/>
        <rFont val="Arial Black"/>
        <family val="2"/>
      </rPr>
      <t xml:space="preserve"> is recommended based on "</t>
    </r>
    <r>
      <rPr>
        <b/>
        <i/>
        <u val="single"/>
        <sz val="10"/>
        <rFont val="Arial Black"/>
        <family val="2"/>
      </rPr>
      <t>Nutrition and Athletic Performance</t>
    </r>
    <r>
      <rPr>
        <b/>
        <sz val="10"/>
        <rFont val="Arial Black"/>
        <family val="2"/>
      </rPr>
      <t>," a Joint Position</t>
    </r>
  </si>
  <si>
    <r>
      <t xml:space="preserve">    and "</t>
    </r>
    <r>
      <rPr>
        <b/>
        <i/>
        <u val="single"/>
        <sz val="10"/>
        <rFont val="Arial Black"/>
        <family val="2"/>
      </rPr>
      <t>Dietary Protein, Amino Acid Supplements, and Recovery from Exercise</t>
    </r>
    <r>
      <rPr>
        <b/>
        <sz val="10"/>
        <rFont val="Arial Black"/>
        <family val="2"/>
      </rPr>
      <t>," Gatorade Sports Science Exchange #87,</t>
    </r>
  </si>
  <si>
    <t>Ounces</t>
  </si>
  <si>
    <t>4:15 A.M.</t>
  </si>
  <si>
    <t>Awakening</t>
  </si>
  <si>
    <t>---</t>
  </si>
  <si>
    <t>4:30 A.M.</t>
  </si>
  <si>
    <t>Light Snack</t>
  </si>
  <si>
    <t>4:55 A.M.</t>
  </si>
  <si>
    <t>Pre-Practice</t>
  </si>
  <si>
    <t>7:15 A.M.</t>
  </si>
  <si>
    <t>Post-Practice</t>
  </si>
  <si>
    <t>8:20 A.M.</t>
  </si>
  <si>
    <t>Pre-Period I</t>
  </si>
  <si>
    <t>9:15 A.M.</t>
  </si>
  <si>
    <t>Pre-Period II</t>
  </si>
  <si>
    <t>10:15 A.M.</t>
  </si>
  <si>
    <t>Pre-Period III</t>
  </si>
  <si>
    <t>11:30 A.M.</t>
  </si>
  <si>
    <t xml:space="preserve">Pre-Period IV </t>
  </si>
  <si>
    <t>12:30 P.M.</t>
  </si>
  <si>
    <t>Lunch</t>
  </si>
  <si>
    <t>1:10 P.M.</t>
  </si>
  <si>
    <t>Pre-Period VI</t>
  </si>
  <si>
    <t>2:10 P.M.</t>
  </si>
  <si>
    <t>Pre-Period VII</t>
  </si>
  <si>
    <t>3:15 P.M.</t>
  </si>
  <si>
    <t>Afternoon</t>
  </si>
  <si>
    <t>5:15 P.M.</t>
  </si>
  <si>
    <t>Evening</t>
  </si>
  <si>
    <t>8:00 P.M.</t>
  </si>
  <si>
    <t>Night</t>
  </si>
  <si>
    <t>Daily Water Intake Goal:</t>
  </si>
  <si>
    <t>grams</t>
  </si>
  <si>
    <t>Daily Protein Intake Goal:</t>
  </si>
  <si>
    <t>7:50 A.M.</t>
  </si>
  <si>
    <t>Breakfast</t>
  </si>
  <si>
    <t>6:30 P.M.</t>
  </si>
  <si>
    <t>Dinner</t>
  </si>
  <si>
    <t>9:00 P.M.</t>
  </si>
  <si>
    <t>Pre-Sleep</t>
  </si>
  <si>
    <t xml:space="preserve">    Statement of the American College of Sports Medicine, the American Dietetic Association, and Dietitians of Canada, 2014,</t>
  </si>
  <si>
    <t xml:space="preserve">    Statement of the American College of Sports Medicine, the American Dietetic Association, and Dietitians of Canada, 2014.</t>
  </si>
  <si>
    <r>
      <t xml:space="preserve">5) </t>
    </r>
    <r>
      <rPr>
        <b/>
        <sz val="10"/>
        <color indexed="10"/>
        <rFont val="Arial Black"/>
        <family val="2"/>
      </rPr>
      <t>Estimated Daily Energy Expenditure</t>
    </r>
    <r>
      <rPr>
        <b/>
        <sz val="10"/>
        <rFont val="Arial Black"/>
        <family val="2"/>
      </rPr>
      <t xml:space="preserve"> (</t>
    </r>
    <r>
      <rPr>
        <b/>
        <i/>
        <sz val="10"/>
        <rFont val="Arial Black"/>
        <family val="2"/>
      </rPr>
      <t>Estimated Daily En. Exp.</t>
    </r>
    <r>
      <rPr>
        <b/>
        <sz val="10"/>
        <rFont val="Arial Black"/>
        <family val="2"/>
      </rPr>
      <t>) is calculated as the sum of components 1 - 4.</t>
    </r>
  </si>
  <si>
    <r>
      <t xml:space="preserve">2) </t>
    </r>
    <r>
      <rPr>
        <b/>
        <sz val="10"/>
        <color indexed="10"/>
        <rFont val="Arial Black"/>
        <family val="2"/>
      </rPr>
      <t>Habitual Activity</t>
    </r>
    <r>
      <rPr>
        <b/>
        <sz val="10"/>
        <rFont val="Arial Black"/>
        <family val="2"/>
      </rPr>
      <t xml:space="preserve"> estimates are adapted from </t>
    </r>
    <r>
      <rPr>
        <b/>
        <i/>
        <sz val="10"/>
        <rFont val="Arial Black"/>
        <family val="2"/>
      </rPr>
      <t xml:space="preserve">Ravussin, Lillioja, Anderson, Christin, &amp; Bogardus (1986). </t>
    </r>
    <r>
      <rPr>
        <b/>
        <i/>
        <u val="single"/>
        <sz val="10"/>
        <rFont val="Arial Black"/>
        <family val="2"/>
      </rPr>
      <t>Determinants of</t>
    </r>
  </si>
  <si>
    <r>
      <t xml:space="preserve">    </t>
    </r>
    <r>
      <rPr>
        <b/>
        <i/>
        <u val="single"/>
        <sz val="10"/>
        <rFont val="Arial Black"/>
        <family val="2"/>
      </rPr>
      <t>24-hour Energy Expenditure in Man: Methods and Results Using a Respiratory Chamber</t>
    </r>
    <r>
      <rPr>
        <b/>
        <sz val="10"/>
        <rFont val="Arial Black"/>
        <family val="2"/>
      </rPr>
      <t>. Journal of Clinical</t>
    </r>
  </si>
  <si>
    <t>Post-Training</t>
  </si>
  <si>
    <t>Bryce</t>
  </si>
  <si>
    <t>Schmisseur</t>
  </si>
  <si>
    <r>
      <t xml:space="preserve">4) </t>
    </r>
    <r>
      <rPr>
        <b/>
        <sz val="10"/>
        <color indexed="10"/>
        <rFont val="Arial Black"/>
        <family val="2"/>
      </rPr>
      <t>Thermic Effect of Feeding</t>
    </r>
    <r>
      <rPr>
        <b/>
        <sz val="10"/>
        <rFont val="Arial Black"/>
        <family val="2"/>
      </rPr>
      <t xml:space="preserve"> estimates are derived using a data-based literature value of 10% of the sum of the preceding three</t>
    </r>
  </si>
  <si>
    <t>Bishop LeBlond High School Cross Country</t>
  </si>
  <si>
    <t xml:space="preserve">Energy Balance Estimation </t>
  </si>
  <si>
    <t>Designed by Dr. Jeffrey Messer</t>
  </si>
  <si>
    <t>Fall 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</si>
</sst>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_(* #,##0.0_);_(* \(#,##0.0\);_(* &quot;-&quot;?_);_(@_)"/>
    <numFmt numFmtId="179" formatCode="_(* #,##0.000_);_(* \(#,##0.000\);_(* &quot;-&quot;???_);_(@_)"/>
    <numFmt numFmtId="180" formatCode="_(* #,##0.0000000000000000_);_(* \(#,##0.0000000000000000\);_(* &quot;-&quot;????????????????_);_(@_)"/>
    <numFmt numFmtId="181" formatCode="_(* #,##0.000000000000000_);_(* \(#,##0.000000000000000\);_(* &quot;-&quot;???????????????_);_(@_)"/>
  </numFmts>
  <fonts count="7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i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i/>
      <sz val="10"/>
      <color indexed="10"/>
      <name val="Arial Black"/>
      <family val="2"/>
    </font>
    <font>
      <b/>
      <vertAlign val="subscript"/>
      <sz val="10"/>
      <name val="Arial Black"/>
      <family val="2"/>
    </font>
    <font>
      <b/>
      <u val="single"/>
      <sz val="10"/>
      <name val="Arial Black"/>
      <family val="2"/>
    </font>
    <font>
      <b/>
      <i/>
      <sz val="10"/>
      <color indexed="14"/>
      <name val="Arial Black"/>
      <family val="2"/>
    </font>
    <font>
      <b/>
      <i/>
      <sz val="10"/>
      <name val="Arial Black"/>
      <family val="2"/>
    </font>
    <font>
      <b/>
      <u val="single"/>
      <sz val="12"/>
      <color indexed="10"/>
      <name val="Arial Black"/>
      <family val="2"/>
    </font>
    <font>
      <b/>
      <sz val="10"/>
      <color indexed="10"/>
      <name val="Arial Black"/>
      <family val="2"/>
    </font>
    <font>
      <b/>
      <i/>
      <sz val="10"/>
      <color indexed="18"/>
      <name val="Arial Black"/>
      <family val="2"/>
    </font>
    <font>
      <b/>
      <sz val="10"/>
      <color indexed="20"/>
      <name val="Arial Black"/>
      <family val="2"/>
    </font>
    <font>
      <b/>
      <u val="single"/>
      <sz val="10"/>
      <color indexed="20"/>
      <name val="Arial Black"/>
      <family val="2"/>
    </font>
    <font>
      <b/>
      <i/>
      <u val="single"/>
      <sz val="10"/>
      <name val="Arial Black"/>
      <family val="2"/>
    </font>
    <font>
      <sz val="12"/>
      <name val="Arial Black"/>
      <family val="2"/>
    </font>
    <font>
      <b/>
      <i/>
      <vertAlign val="superscript"/>
      <sz val="10"/>
      <name val="Arial Black"/>
      <family val="2"/>
    </font>
    <font>
      <b/>
      <sz val="12"/>
      <color indexed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8"/>
      <name val="Arial Black"/>
      <family val="2"/>
    </font>
    <font>
      <b/>
      <sz val="18"/>
      <color indexed="12"/>
      <name val="Arial Black"/>
      <family val="2"/>
    </font>
    <font>
      <b/>
      <sz val="16"/>
      <color indexed="60"/>
      <name val="Arial Black"/>
      <family val="2"/>
    </font>
    <font>
      <b/>
      <sz val="14"/>
      <color indexed="10"/>
      <name val="Arial Black"/>
      <family val="2"/>
    </font>
    <font>
      <sz val="10"/>
      <color indexed="8"/>
      <name val="Arial Black"/>
      <family val="2"/>
    </font>
    <font>
      <sz val="10"/>
      <color indexed="10"/>
      <name val="Arial Black"/>
      <family val="2"/>
    </font>
    <font>
      <sz val="11"/>
      <color indexed="8"/>
      <name val="Arial Black"/>
      <family val="2"/>
    </font>
    <font>
      <sz val="12"/>
      <color indexed="8"/>
      <name val="Arial Black"/>
      <family val="2"/>
    </font>
    <font>
      <sz val="12"/>
      <color indexed="10"/>
      <name val="Arial Black"/>
      <family val="2"/>
    </font>
    <font>
      <b/>
      <sz val="14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660066"/>
      <name val="Arial Black"/>
      <family val="2"/>
    </font>
    <font>
      <b/>
      <sz val="18"/>
      <color rgb="FF0000FF"/>
      <name val="Arial Black"/>
      <family val="2"/>
    </font>
    <font>
      <b/>
      <sz val="16"/>
      <color rgb="FFC00000"/>
      <name val="Arial Black"/>
      <family val="2"/>
    </font>
    <font>
      <b/>
      <sz val="14"/>
      <color rgb="FFFF0000"/>
      <name val="Arial Black"/>
      <family val="2"/>
    </font>
    <font>
      <sz val="10"/>
      <color theme="1"/>
      <name val="Arial Black"/>
      <family val="2"/>
    </font>
    <font>
      <sz val="10"/>
      <color rgb="FFFF0000"/>
      <name val="Arial Black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2"/>
      <color rgb="FFFF0000"/>
      <name val="Arial Black"/>
      <family val="2"/>
    </font>
    <font>
      <b/>
      <sz val="14"/>
      <color rgb="FF0000FF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1" fillId="0" borderId="0" xfId="42" applyFont="1" applyAlignment="1">
      <alignment/>
    </xf>
    <xf numFmtId="169" fontId="1" fillId="0" borderId="0" xfId="42" applyNumberFormat="1" applyFont="1" applyAlignment="1">
      <alignment/>
    </xf>
    <xf numFmtId="170" fontId="1" fillId="0" borderId="0" xfId="42" applyNumberFormat="1" applyFont="1" applyAlignment="1">
      <alignment/>
    </xf>
    <xf numFmtId="43" fontId="4" fillId="0" borderId="0" xfId="42" applyFont="1" applyAlignment="1">
      <alignment/>
    </xf>
    <xf numFmtId="0" fontId="5" fillId="0" borderId="0" xfId="0" applyFont="1" applyAlignment="1">
      <alignment horizontal="center"/>
    </xf>
    <xf numFmtId="169" fontId="4" fillId="0" borderId="0" xfId="42" applyNumberFormat="1" applyFont="1" applyAlignment="1">
      <alignment/>
    </xf>
    <xf numFmtId="169" fontId="1" fillId="0" borderId="10" xfId="42" applyNumberFormat="1" applyFont="1" applyBorder="1" applyAlignment="1">
      <alignment/>
    </xf>
    <xf numFmtId="0" fontId="1" fillId="0" borderId="11" xfId="0" applyFont="1" applyBorder="1" applyAlignment="1">
      <alignment/>
    </xf>
    <xf numFmtId="169" fontId="1" fillId="0" borderId="11" xfId="42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43" fontId="8" fillId="0" borderId="0" xfId="42" applyFont="1" applyAlignment="1">
      <alignment/>
    </xf>
    <xf numFmtId="170" fontId="8" fillId="0" borderId="0" xfId="42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170" fontId="8" fillId="0" borderId="19" xfId="42" applyNumberFormat="1" applyFont="1" applyBorder="1" applyAlignment="1">
      <alignment/>
    </xf>
    <xf numFmtId="170" fontId="8" fillId="0" borderId="20" xfId="42" applyNumberFormat="1" applyFont="1" applyBorder="1" applyAlignment="1">
      <alignment/>
    </xf>
    <xf numFmtId="170" fontId="8" fillId="0" borderId="17" xfId="42" applyNumberFormat="1" applyFont="1" applyBorder="1" applyAlignment="1">
      <alignment/>
    </xf>
    <xf numFmtId="170" fontId="8" fillId="0" borderId="18" xfId="42" applyNumberFormat="1" applyFont="1" applyBorder="1" applyAlignment="1">
      <alignment/>
    </xf>
    <xf numFmtId="10" fontId="14" fillId="0" borderId="20" xfId="42" applyNumberFormat="1" applyFont="1" applyBorder="1" applyAlignment="1">
      <alignment/>
    </xf>
    <xf numFmtId="0" fontId="9" fillId="0" borderId="18" xfId="0" applyFont="1" applyBorder="1" applyAlignment="1">
      <alignment/>
    </xf>
    <xf numFmtId="1" fontId="8" fillId="0" borderId="18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70" fontId="8" fillId="0" borderId="21" xfId="42" applyNumberFormat="1" applyFont="1" applyBorder="1" applyAlignment="1">
      <alignment/>
    </xf>
    <xf numFmtId="0" fontId="15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169" fontId="8" fillId="0" borderId="10" xfId="42" applyNumberFormat="1" applyFont="1" applyBorder="1" applyAlignment="1">
      <alignment/>
    </xf>
    <xf numFmtId="169" fontId="8" fillId="0" borderId="0" xfId="42" applyNumberFormat="1" applyFont="1" applyAlignment="1">
      <alignment/>
    </xf>
    <xf numFmtId="43" fontId="8" fillId="0" borderId="0" xfId="42" applyNumberFormat="1" applyFont="1" applyAlignment="1">
      <alignment/>
    </xf>
    <xf numFmtId="170" fontId="68" fillId="0" borderId="0" xfId="42" applyNumberFormat="1" applyFont="1" applyAlignment="1">
      <alignment/>
    </xf>
    <xf numFmtId="169" fontId="18" fillId="0" borderId="0" xfId="42" applyNumberFormat="1" applyFont="1" applyAlignment="1">
      <alignment/>
    </xf>
    <xf numFmtId="169" fontId="8" fillId="0" borderId="11" xfId="42" applyNumberFormat="1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9" fillId="0" borderId="10" xfId="0" applyFont="1" applyBorder="1" applyAlignment="1">
      <alignment/>
    </xf>
    <xf numFmtId="0" fontId="23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43" fontId="68" fillId="0" borderId="0" xfId="42" applyFont="1" applyAlignment="1">
      <alignment/>
    </xf>
    <xf numFmtId="9" fontId="14" fillId="0" borderId="19" xfId="59" applyNumberFormat="1" applyFont="1" applyBorder="1" applyAlignment="1">
      <alignment/>
    </xf>
    <xf numFmtId="43" fontId="68" fillId="0" borderId="0" xfId="42" applyNumberFormat="1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Alignment="1">
      <alignment/>
    </xf>
    <xf numFmtId="43" fontId="74" fillId="0" borderId="0" xfId="42" applyFont="1" applyAlignment="1" quotePrefix="1">
      <alignment horizontal="right"/>
    </xf>
    <xf numFmtId="170" fontId="74" fillId="0" borderId="0" xfId="42" applyNumberFormat="1" applyFont="1" applyAlignment="1">
      <alignment/>
    </xf>
    <xf numFmtId="0" fontId="74" fillId="0" borderId="0" xfId="0" applyFont="1" applyAlignment="1">
      <alignment horizontal="right"/>
    </xf>
    <xf numFmtId="0" fontId="75" fillId="0" borderId="22" xfId="0" applyFont="1" applyBorder="1" applyAlignment="1">
      <alignment/>
    </xf>
    <xf numFmtId="0" fontId="75" fillId="0" borderId="23" xfId="0" applyFont="1" applyBorder="1" applyAlignment="1">
      <alignment/>
    </xf>
    <xf numFmtId="170" fontId="76" fillId="0" borderId="23" xfId="0" applyNumberFormat="1" applyFont="1" applyBorder="1" applyAlignment="1">
      <alignment/>
    </xf>
    <xf numFmtId="0" fontId="76" fillId="0" borderId="24" xfId="0" applyFont="1" applyBorder="1" applyAlignment="1">
      <alignment horizontal="right"/>
    </xf>
    <xf numFmtId="0" fontId="1" fillId="33" borderId="2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170" fontId="8" fillId="0" borderId="21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77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8"/>
  <sheetViews>
    <sheetView tabSelected="1" zoomScale="120" zoomScaleNormal="120" zoomScalePageLayoutView="0" workbookViewId="0" topLeftCell="B1">
      <selection activeCell="D10" sqref="D10"/>
    </sheetView>
  </sheetViews>
  <sheetFormatPr defaultColWidth="9.140625" defaultRowHeight="12.75"/>
  <cols>
    <col min="1" max="1" width="36.8515625" style="0" customWidth="1"/>
    <col min="2" max="2" width="18.7109375" style="0" customWidth="1"/>
    <col min="3" max="8" width="20.7109375" style="0" customWidth="1"/>
    <col min="9" max="11" width="14.7109375" style="0" customWidth="1"/>
    <col min="12" max="12" width="1.7109375" style="0" customWidth="1"/>
    <col min="13" max="15" width="12.7109375" style="0" customWidth="1"/>
    <col min="16" max="16" width="14.7109375" style="0" customWidth="1"/>
    <col min="17" max="17" width="12.7109375" style="0" customWidth="1"/>
    <col min="18" max="22" width="24.7109375" style="0" customWidth="1"/>
    <col min="23" max="23" width="27.7109375" style="0" customWidth="1"/>
    <col min="24" max="24" width="38.7109375" style="0" customWidth="1"/>
    <col min="25" max="25" width="2.57421875" style="0" customWidth="1"/>
    <col min="26" max="26" width="12.7109375" style="0" customWidth="1"/>
  </cols>
  <sheetData>
    <row r="1" spans="1:42" ht="27">
      <c r="A1" s="75" t="s">
        <v>93</v>
      </c>
      <c r="B1" s="1"/>
      <c r="C1" s="1"/>
      <c r="D1" s="1"/>
      <c r="E1" s="1"/>
      <c r="F1" s="1"/>
      <c r="G1" s="1"/>
      <c r="H1" s="1"/>
      <c r="I1" s="1"/>
      <c r="J1" s="1"/>
      <c r="L1" s="14"/>
      <c r="M1" s="53" t="s">
        <v>23</v>
      </c>
      <c r="N1" s="23"/>
      <c r="O1" s="23"/>
      <c r="P1" s="23"/>
      <c r="Q1" s="23"/>
      <c r="R1" s="23"/>
      <c r="S1" s="23"/>
      <c r="T1" s="23"/>
      <c r="U1" s="23"/>
      <c r="V1" s="23"/>
      <c r="W1" s="23"/>
      <c r="X1" s="54"/>
      <c r="Y1" s="2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4.75">
      <c r="A2" s="76" t="s">
        <v>94</v>
      </c>
      <c r="B2" s="1"/>
      <c r="C2" s="1"/>
      <c r="D2" s="1"/>
      <c r="E2" s="1"/>
      <c r="F2" s="1"/>
      <c r="G2" s="1"/>
      <c r="H2" s="1"/>
      <c r="I2" s="1"/>
      <c r="J2" s="1"/>
      <c r="L2" s="14"/>
      <c r="M2" s="55"/>
      <c r="N2" s="23"/>
      <c r="O2" s="23"/>
      <c r="P2" s="23"/>
      <c r="Q2" s="23"/>
      <c r="R2" s="23"/>
      <c r="S2" s="23"/>
      <c r="T2" s="23"/>
      <c r="U2" s="23"/>
      <c r="V2" s="23"/>
      <c r="W2" s="23"/>
      <c r="X2" s="54"/>
      <c r="Y2" s="2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2.5">
      <c r="A3" s="77" t="s">
        <v>96</v>
      </c>
      <c r="B3" s="1"/>
      <c r="C3" s="1"/>
      <c r="D3" s="1"/>
      <c r="E3" s="1"/>
      <c r="F3" s="1"/>
      <c r="G3" s="1"/>
      <c r="H3" s="1"/>
      <c r="I3" s="1"/>
      <c r="J3" s="1"/>
      <c r="L3" s="14"/>
      <c r="M3" s="56" t="s">
        <v>5</v>
      </c>
      <c r="N3" s="25" t="s">
        <v>7</v>
      </c>
      <c r="O3" s="25" t="s">
        <v>9</v>
      </c>
      <c r="P3" s="25" t="s">
        <v>9</v>
      </c>
      <c r="Q3" s="25" t="s">
        <v>14</v>
      </c>
      <c r="R3" s="57" t="s">
        <v>16</v>
      </c>
      <c r="S3" s="57" t="s">
        <v>12</v>
      </c>
      <c r="T3" s="25" t="s">
        <v>13</v>
      </c>
      <c r="U3" s="25" t="s">
        <v>13</v>
      </c>
      <c r="V3" s="57" t="s">
        <v>13</v>
      </c>
      <c r="W3" s="57" t="s">
        <v>17</v>
      </c>
      <c r="X3" s="58" t="s">
        <v>28</v>
      </c>
      <c r="Y3" s="2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9.5">
      <c r="A4" s="74" t="s">
        <v>36</v>
      </c>
      <c r="B4" s="1"/>
      <c r="C4" s="1"/>
      <c r="D4" s="1"/>
      <c r="E4" s="1"/>
      <c r="F4" s="1"/>
      <c r="G4" s="1"/>
      <c r="H4" s="1"/>
      <c r="I4" s="1"/>
      <c r="J4" s="1"/>
      <c r="L4" s="14"/>
      <c r="M4" s="59" t="s">
        <v>6</v>
      </c>
      <c r="N4" s="60" t="s">
        <v>8</v>
      </c>
      <c r="O4" s="60" t="s">
        <v>10</v>
      </c>
      <c r="P4" s="60" t="s">
        <v>11</v>
      </c>
      <c r="Q4" s="60" t="s">
        <v>15</v>
      </c>
      <c r="R4" s="60" t="s">
        <v>27</v>
      </c>
      <c r="S4" s="60" t="s">
        <v>27</v>
      </c>
      <c r="T4" s="60" t="s">
        <v>31</v>
      </c>
      <c r="U4" s="60" t="s">
        <v>32</v>
      </c>
      <c r="V4" s="60" t="s">
        <v>27</v>
      </c>
      <c r="W4" s="60" t="s">
        <v>27</v>
      </c>
      <c r="X4" s="61" t="s">
        <v>27</v>
      </c>
      <c r="Y4" s="22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.75" thickBot="1">
      <c r="A5" s="1" t="s">
        <v>95</v>
      </c>
      <c r="B5" s="1"/>
      <c r="C5" s="1"/>
      <c r="D5" s="1"/>
      <c r="E5" s="1"/>
      <c r="F5" s="1"/>
      <c r="G5" s="1"/>
      <c r="H5" s="1"/>
      <c r="I5" s="1"/>
      <c r="J5" s="1"/>
      <c r="L5" s="14"/>
      <c r="M5" s="55"/>
      <c r="N5" s="23"/>
      <c r="O5" s="23"/>
      <c r="P5" s="23"/>
      <c r="Q5" s="23"/>
      <c r="R5" s="62"/>
      <c r="S5" s="62"/>
      <c r="T5" s="23"/>
      <c r="U5" s="23"/>
      <c r="V5" s="62"/>
      <c r="W5" s="62"/>
      <c r="X5" s="54"/>
      <c r="Y5" s="22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>
      <c r="A6" s="24"/>
      <c r="B6" s="24"/>
      <c r="C6" s="31" t="s">
        <v>29</v>
      </c>
      <c r="D6" s="31" t="s">
        <v>33</v>
      </c>
      <c r="E6" s="35" t="s">
        <v>89</v>
      </c>
      <c r="F6" s="36" t="s">
        <v>89</v>
      </c>
      <c r="G6" s="35" t="s">
        <v>89</v>
      </c>
      <c r="H6" s="36" t="s">
        <v>89</v>
      </c>
      <c r="I6" s="2"/>
      <c r="J6" s="2"/>
      <c r="L6" s="15"/>
      <c r="M6" s="63">
        <v>175</v>
      </c>
      <c r="N6" s="29">
        <f>+(M6/2.205)</f>
        <v>79.36507936507937</v>
      </c>
      <c r="O6" s="64">
        <v>70</v>
      </c>
      <c r="P6" s="29">
        <f>+(O6*2.54)</f>
        <v>177.8</v>
      </c>
      <c r="Q6" s="65">
        <v>54</v>
      </c>
      <c r="R6" s="67">
        <f>+(66.473)+(13.752*N6)+(5.003*P6)-(6.775*Q6)</f>
        <v>1681.5849714285714</v>
      </c>
      <c r="S6" s="67">
        <f>(R6*0.225)</f>
        <v>378.35661857142856</v>
      </c>
      <c r="T6" s="80">
        <v>12.3</v>
      </c>
      <c r="U6" s="66">
        <v>60</v>
      </c>
      <c r="V6" s="67">
        <f>+(((T6*3.5)*(N6)*(U6))/1000)*(5)</f>
        <v>1025.0000000000002</v>
      </c>
      <c r="W6" s="67">
        <f>(R6+S6+V6+V7)*(0.1)</f>
        <v>318.9108256666667</v>
      </c>
      <c r="X6" s="68">
        <f>(R6+S6+V6+V7+W6)</f>
        <v>3508.0190823333337</v>
      </c>
      <c r="Y6" s="22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5">
      <c r="A7" s="26" t="s">
        <v>1</v>
      </c>
      <c r="B7" s="26" t="s">
        <v>0</v>
      </c>
      <c r="C7" s="32" t="s">
        <v>25</v>
      </c>
      <c r="D7" s="32" t="s">
        <v>2</v>
      </c>
      <c r="E7" s="37" t="s">
        <v>3</v>
      </c>
      <c r="F7" s="38" t="s">
        <v>3</v>
      </c>
      <c r="G7" s="37" t="s">
        <v>4</v>
      </c>
      <c r="H7" s="38" t="s">
        <v>4</v>
      </c>
      <c r="I7" s="3"/>
      <c r="J7" s="3"/>
      <c r="L7" s="16"/>
      <c r="M7" s="10"/>
      <c r="N7" s="4"/>
      <c r="O7" s="5"/>
      <c r="P7" s="4"/>
      <c r="Q7" s="6"/>
      <c r="R7" s="7"/>
      <c r="S7" s="7"/>
      <c r="T7" s="78">
        <v>7.5</v>
      </c>
      <c r="U7" s="66">
        <v>10</v>
      </c>
      <c r="V7" s="67">
        <f>+(((T7*3.5)*(N6)*(U7))/1000)*(5)</f>
        <v>104.16666666666669</v>
      </c>
      <c r="W7" s="9"/>
      <c r="X7" s="12"/>
      <c r="Y7" s="22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">
      <c r="A8" s="23"/>
      <c r="B8" s="23"/>
      <c r="C8" s="33" t="s">
        <v>35</v>
      </c>
      <c r="D8" s="33" t="s">
        <v>34</v>
      </c>
      <c r="E8" s="51" t="s">
        <v>35</v>
      </c>
      <c r="F8" s="40" t="s">
        <v>21</v>
      </c>
      <c r="G8" s="51" t="s">
        <v>35</v>
      </c>
      <c r="H8" s="40" t="s">
        <v>21</v>
      </c>
      <c r="I8" s="8"/>
      <c r="J8" s="8"/>
      <c r="L8" s="17"/>
      <c r="M8" s="69" t="s">
        <v>18</v>
      </c>
      <c r="N8" s="23"/>
      <c r="O8" s="23"/>
      <c r="P8" s="23"/>
      <c r="Q8" s="23"/>
      <c r="R8" s="23"/>
      <c r="S8" s="23"/>
      <c r="T8" s="1"/>
      <c r="U8" s="4"/>
      <c r="V8" s="9"/>
      <c r="W8" s="9"/>
      <c r="X8" s="12"/>
      <c r="Y8" s="22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5">
      <c r="A9" s="23"/>
      <c r="B9" s="23"/>
      <c r="C9" s="34"/>
      <c r="D9" s="34"/>
      <c r="E9" s="41"/>
      <c r="F9" s="42"/>
      <c r="G9" s="41"/>
      <c r="H9" s="42"/>
      <c r="I9" s="1"/>
      <c r="J9" s="1"/>
      <c r="L9" s="18"/>
      <c r="M9" s="55"/>
      <c r="N9" s="23"/>
      <c r="O9" s="23"/>
      <c r="P9" s="23"/>
      <c r="Q9" s="23"/>
      <c r="R9" s="23"/>
      <c r="S9" s="23"/>
      <c r="T9" s="1"/>
      <c r="U9" s="1"/>
      <c r="V9" s="9"/>
      <c r="W9" s="9"/>
      <c r="X9" s="12"/>
      <c r="Y9" s="22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23.25" thickBot="1">
      <c r="A10" s="97" t="s">
        <v>90</v>
      </c>
      <c r="B10" s="97" t="s">
        <v>91</v>
      </c>
      <c r="C10" s="95">
        <v>3300</v>
      </c>
      <c r="D10" s="52">
        <f>+(C10*0.00125)*(1/3.781)*(128)</f>
        <v>139.64559640306794</v>
      </c>
      <c r="E10" s="43">
        <f>+(F10*3.8)</f>
        <v>361.9047619047619</v>
      </c>
      <c r="F10" s="44">
        <f>+(N6*1.2)</f>
        <v>95.23809523809524</v>
      </c>
      <c r="G10" s="43">
        <f>(H10*4)</f>
        <v>95.23809523809524</v>
      </c>
      <c r="H10" s="44">
        <f>+(F10/4)</f>
        <v>23.80952380952381</v>
      </c>
      <c r="I10" s="6"/>
      <c r="J10" s="6"/>
      <c r="L10" s="19"/>
      <c r="M10" s="55" t="s">
        <v>37</v>
      </c>
      <c r="N10" s="23"/>
      <c r="O10" s="23"/>
      <c r="P10" s="23"/>
      <c r="Q10" s="23"/>
      <c r="R10" s="23"/>
      <c r="S10" s="23"/>
      <c r="T10" s="1"/>
      <c r="U10" s="1"/>
      <c r="V10" s="1"/>
      <c r="W10" s="1"/>
      <c r="X10" s="11"/>
      <c r="Y10" s="22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5">
      <c r="A11" s="23"/>
      <c r="B11" s="23"/>
      <c r="C11" s="28"/>
      <c r="D11" s="29"/>
      <c r="E11" s="30"/>
      <c r="F11" s="30"/>
      <c r="G11" s="30"/>
      <c r="H11" s="30"/>
      <c r="I11" s="6"/>
      <c r="J11" s="6"/>
      <c r="L11" s="19"/>
      <c r="M11" s="55" t="s">
        <v>38</v>
      </c>
      <c r="N11" s="23"/>
      <c r="O11" s="23"/>
      <c r="P11" s="23"/>
      <c r="Q11" s="23"/>
      <c r="R11" s="23"/>
      <c r="S11" s="23"/>
      <c r="T11" s="1"/>
      <c r="U11" s="1"/>
      <c r="V11" s="1"/>
      <c r="W11" s="1"/>
      <c r="X11" s="11"/>
      <c r="Y11" s="2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20.25" thickBot="1">
      <c r="A12" s="23"/>
      <c r="B12" s="23"/>
      <c r="C12" s="28"/>
      <c r="D12" s="29"/>
      <c r="E12" s="30"/>
      <c r="F12" s="30"/>
      <c r="G12" s="30"/>
      <c r="H12" s="30"/>
      <c r="I12" s="6"/>
      <c r="J12" s="6"/>
      <c r="L12" s="19"/>
      <c r="M12" s="55"/>
      <c r="N12" s="23"/>
      <c r="O12" s="23"/>
      <c r="P12" s="23"/>
      <c r="Q12" s="23"/>
      <c r="R12" s="23"/>
      <c r="S12" s="70"/>
      <c r="T12" s="1"/>
      <c r="U12" s="1"/>
      <c r="V12" s="1"/>
      <c r="W12" s="1"/>
      <c r="X12" s="11"/>
      <c r="Y12" s="22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9.5">
      <c r="A13" s="23"/>
      <c r="B13" s="23"/>
      <c r="C13" s="35" t="s">
        <v>22</v>
      </c>
      <c r="D13" s="36" t="s">
        <v>22</v>
      </c>
      <c r="E13" s="35" t="s">
        <v>22</v>
      </c>
      <c r="F13" s="36" t="s">
        <v>22</v>
      </c>
      <c r="G13" s="35" t="s">
        <v>22</v>
      </c>
      <c r="H13" s="36" t="s">
        <v>22</v>
      </c>
      <c r="I13" s="1"/>
      <c r="J13" s="1"/>
      <c r="K13" s="13"/>
      <c r="L13" s="18"/>
      <c r="M13" s="71" t="s">
        <v>87</v>
      </c>
      <c r="N13" s="27"/>
      <c r="O13" s="27"/>
      <c r="P13" s="27"/>
      <c r="Q13" s="27"/>
      <c r="R13" s="27"/>
      <c r="S13" s="72"/>
      <c r="T13" s="21"/>
      <c r="U13" s="1"/>
      <c r="V13" s="1"/>
      <c r="W13" s="1"/>
      <c r="X13" s="11"/>
      <c r="Y13" s="22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5">
      <c r="A14" s="23"/>
      <c r="B14" s="23"/>
      <c r="C14" s="37" t="s">
        <v>3</v>
      </c>
      <c r="D14" s="38" t="s">
        <v>3</v>
      </c>
      <c r="E14" s="37" t="s">
        <v>4</v>
      </c>
      <c r="F14" s="38" t="s">
        <v>4</v>
      </c>
      <c r="G14" s="37" t="s">
        <v>26</v>
      </c>
      <c r="H14" s="38" t="s">
        <v>26</v>
      </c>
      <c r="I14" s="1"/>
      <c r="J14" s="1"/>
      <c r="K14" s="13"/>
      <c r="L14" s="18"/>
      <c r="M14" s="71" t="s">
        <v>88</v>
      </c>
      <c r="N14" s="27"/>
      <c r="O14" s="27"/>
      <c r="P14" s="27"/>
      <c r="Q14" s="27"/>
      <c r="R14" s="27"/>
      <c r="S14" s="27"/>
      <c r="T14" s="21"/>
      <c r="U14" s="1"/>
      <c r="V14" s="1"/>
      <c r="W14" s="1"/>
      <c r="X14" s="11"/>
      <c r="Y14" s="22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5">
      <c r="A15" s="23"/>
      <c r="B15" s="23"/>
      <c r="C15" s="39" t="s">
        <v>35</v>
      </c>
      <c r="D15" s="40" t="s">
        <v>21</v>
      </c>
      <c r="E15" s="39" t="s">
        <v>35</v>
      </c>
      <c r="F15" s="40" t="s">
        <v>21</v>
      </c>
      <c r="G15" s="39" t="s">
        <v>35</v>
      </c>
      <c r="H15" s="40" t="s">
        <v>21</v>
      </c>
      <c r="I15" s="1"/>
      <c r="J15" s="1"/>
      <c r="K15" s="13"/>
      <c r="L15" s="18"/>
      <c r="M15" s="71" t="s">
        <v>30</v>
      </c>
      <c r="N15" s="27"/>
      <c r="O15" s="27"/>
      <c r="P15" s="27"/>
      <c r="Q15" s="27"/>
      <c r="R15" s="27"/>
      <c r="S15" s="27"/>
      <c r="T15" s="21"/>
      <c r="U15" s="21"/>
      <c r="V15" s="21"/>
      <c r="W15" s="1"/>
      <c r="X15" s="11"/>
      <c r="Y15" s="2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">
      <c r="A16" s="23"/>
      <c r="B16" s="23"/>
      <c r="C16" s="41"/>
      <c r="D16" s="42"/>
      <c r="E16" s="41"/>
      <c r="F16" s="42"/>
      <c r="G16" s="41"/>
      <c r="H16" s="48"/>
      <c r="I16" s="1"/>
      <c r="J16" s="1"/>
      <c r="L16" s="18"/>
      <c r="M16" s="73"/>
      <c r="N16" s="24"/>
      <c r="O16" s="24"/>
      <c r="P16" s="24"/>
      <c r="Q16" s="24"/>
      <c r="R16" s="24"/>
      <c r="S16" s="23"/>
      <c r="T16" s="1"/>
      <c r="U16" s="21"/>
      <c r="V16" s="21"/>
      <c r="W16" s="1"/>
      <c r="X16" s="11"/>
      <c r="Y16" s="2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5">
      <c r="A17" s="23"/>
      <c r="B17" s="23"/>
      <c r="C17" s="45">
        <f>+(3.8*D17)</f>
        <v>2865.079365079365</v>
      </c>
      <c r="D17" s="46">
        <f>+(9.5*N6)</f>
        <v>753.968253968254</v>
      </c>
      <c r="E17" s="45">
        <f>+(F17*4)</f>
        <v>571.4285714285714</v>
      </c>
      <c r="F17" s="46">
        <f>+(N6*1.8)</f>
        <v>142.85714285714286</v>
      </c>
      <c r="G17" s="45">
        <f>+(X6-C17-E17)</f>
        <v>71.51114582539742</v>
      </c>
      <c r="H17" s="49">
        <f>+(G17/9.3)</f>
        <v>7.6893705188599375</v>
      </c>
      <c r="I17" s="1"/>
      <c r="J17" s="1"/>
      <c r="L17" s="18"/>
      <c r="M17" s="55" t="s">
        <v>39</v>
      </c>
      <c r="N17" s="23"/>
      <c r="O17" s="23"/>
      <c r="P17" s="23"/>
      <c r="Q17" s="23"/>
      <c r="R17" s="23"/>
      <c r="S17" s="23"/>
      <c r="T17" s="1"/>
      <c r="U17" s="21"/>
      <c r="V17" s="21"/>
      <c r="W17" s="1"/>
      <c r="X17" s="11"/>
      <c r="Y17" s="2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6.5">
      <c r="A18" s="23"/>
      <c r="B18" s="23"/>
      <c r="C18" s="45"/>
      <c r="D18" s="46"/>
      <c r="E18" s="45"/>
      <c r="F18" s="46"/>
      <c r="G18" s="45"/>
      <c r="H18" s="49"/>
      <c r="I18" s="2"/>
      <c r="J18" s="2"/>
      <c r="L18" s="18"/>
      <c r="M18" s="55" t="s">
        <v>40</v>
      </c>
      <c r="N18" s="23"/>
      <c r="O18" s="23"/>
      <c r="P18" s="23"/>
      <c r="Q18" s="23"/>
      <c r="R18" s="23"/>
      <c r="S18" s="23"/>
      <c r="T18" s="1"/>
      <c r="U18" s="1"/>
      <c r="V18" s="1"/>
      <c r="W18" s="1"/>
      <c r="X18" s="11"/>
      <c r="Y18" s="22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5.75" thickBot="1">
      <c r="A19" s="23"/>
      <c r="B19" s="23"/>
      <c r="C19" s="79">
        <f>+(C17/C10)</f>
        <v>0.8682058682058681</v>
      </c>
      <c r="D19" s="47"/>
      <c r="E19" s="79">
        <f>+(E17/C10)</f>
        <v>0.17316017316017315</v>
      </c>
      <c r="F19" s="47"/>
      <c r="G19" s="79">
        <f>+(G17/C10)</f>
        <v>0.02167004418951437</v>
      </c>
      <c r="H19" s="50"/>
      <c r="I19" s="3"/>
      <c r="J19" s="3"/>
      <c r="L19" s="18"/>
      <c r="M19" s="55" t="s">
        <v>41</v>
      </c>
      <c r="N19" s="23"/>
      <c r="O19" s="23"/>
      <c r="P19" s="23"/>
      <c r="Q19" s="23"/>
      <c r="R19" s="23"/>
      <c r="S19" s="23"/>
      <c r="T19" s="1"/>
      <c r="U19" s="1"/>
      <c r="V19" s="1"/>
      <c r="W19" s="1"/>
      <c r="X19" s="11"/>
      <c r="Y19" s="22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5">
      <c r="A20" s="23"/>
      <c r="B20" s="23"/>
      <c r="I20" s="8"/>
      <c r="J20" s="8"/>
      <c r="L20" s="18"/>
      <c r="M20" s="55" t="s">
        <v>19</v>
      </c>
      <c r="N20" s="23"/>
      <c r="O20" s="23"/>
      <c r="P20" s="23"/>
      <c r="Q20" s="23"/>
      <c r="R20" s="23"/>
      <c r="S20" s="23"/>
      <c r="T20" s="1"/>
      <c r="U20" s="1"/>
      <c r="V20" s="1"/>
      <c r="W20" s="1"/>
      <c r="X20" s="11"/>
      <c r="Y20" s="22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18"/>
      <c r="M21" s="55"/>
      <c r="N21" s="23"/>
      <c r="O21" s="23"/>
      <c r="P21" s="23"/>
      <c r="Q21" s="23"/>
      <c r="R21" s="23"/>
      <c r="S21" s="23"/>
      <c r="T21" s="1"/>
      <c r="U21" s="1"/>
      <c r="V21" s="1"/>
      <c r="W21" s="1"/>
      <c r="X21" s="11"/>
      <c r="Y21" s="2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5.75" thickBot="1">
      <c r="A22" s="23"/>
      <c r="B22" s="23"/>
      <c r="I22" s="13"/>
      <c r="J22" s="13"/>
      <c r="L22" s="18"/>
      <c r="M22" s="55" t="s">
        <v>92</v>
      </c>
      <c r="N22" s="23"/>
      <c r="O22" s="23"/>
      <c r="P22" s="23"/>
      <c r="Q22" s="23"/>
      <c r="R22" s="23"/>
      <c r="S22" s="23"/>
      <c r="T22" s="1"/>
      <c r="U22" s="1"/>
      <c r="V22" s="1"/>
      <c r="W22" s="1"/>
      <c r="X22" s="11"/>
      <c r="Y22" s="22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20.25" thickBot="1">
      <c r="A23" s="88" t="s">
        <v>75</v>
      </c>
      <c r="B23" s="89"/>
      <c r="C23" s="90">
        <f>+(D10)</f>
        <v>139.64559640306794</v>
      </c>
      <c r="D23" s="91" t="s">
        <v>45</v>
      </c>
      <c r="I23" s="13"/>
      <c r="J23" s="13"/>
      <c r="L23" s="18"/>
      <c r="M23" s="55" t="s">
        <v>20</v>
      </c>
      <c r="N23" s="23"/>
      <c r="O23" s="23"/>
      <c r="P23" s="23"/>
      <c r="Q23" s="23"/>
      <c r="R23" s="23"/>
      <c r="S23" s="23"/>
      <c r="T23" s="1"/>
      <c r="U23" s="1"/>
      <c r="V23" s="1"/>
      <c r="W23" s="1"/>
      <c r="X23" s="11"/>
      <c r="Y23" s="2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5">
      <c r="A24" s="81"/>
      <c r="B24" s="81"/>
      <c r="C24" s="82"/>
      <c r="D24" s="83"/>
      <c r="I24" s="13"/>
      <c r="J24" s="13"/>
      <c r="L24" s="18"/>
      <c r="M24" s="55"/>
      <c r="N24" s="23"/>
      <c r="O24" s="23"/>
      <c r="P24" s="23"/>
      <c r="Q24" s="23"/>
      <c r="R24" s="23"/>
      <c r="S24" s="23"/>
      <c r="T24" s="1"/>
      <c r="U24" s="1"/>
      <c r="V24" s="1"/>
      <c r="W24" s="1"/>
      <c r="X24" s="11"/>
      <c r="Y24" s="2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8.75">
      <c r="A25" s="84" t="s">
        <v>46</v>
      </c>
      <c r="B25" s="84" t="s">
        <v>47</v>
      </c>
      <c r="C25" s="85" t="s">
        <v>48</v>
      </c>
      <c r="D25" s="84"/>
      <c r="E25" s="1"/>
      <c r="F25" s="1"/>
      <c r="G25" s="1"/>
      <c r="H25" s="1"/>
      <c r="I25" s="1"/>
      <c r="J25" s="1"/>
      <c r="L25" s="18"/>
      <c r="M25" s="55" t="s">
        <v>86</v>
      </c>
      <c r="N25" s="23"/>
      <c r="O25" s="23"/>
      <c r="P25" s="23"/>
      <c r="Q25" s="23"/>
      <c r="R25" s="23"/>
      <c r="S25" s="23"/>
      <c r="T25" s="1"/>
      <c r="U25" s="1"/>
      <c r="V25" s="1"/>
      <c r="W25" s="1"/>
      <c r="X25" s="11"/>
      <c r="Y25" s="2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8.75">
      <c r="A26" s="84"/>
      <c r="B26" s="84"/>
      <c r="C26" s="84"/>
      <c r="D26" s="84"/>
      <c r="L26" s="18"/>
      <c r="M26" s="55"/>
      <c r="N26" s="23"/>
      <c r="O26" s="23"/>
      <c r="P26" s="23"/>
      <c r="Q26" s="23"/>
      <c r="R26" s="23"/>
      <c r="S26" s="23"/>
      <c r="T26" s="1"/>
      <c r="U26" s="1"/>
      <c r="V26" s="1"/>
      <c r="W26" s="1"/>
      <c r="X26" s="11"/>
      <c r="Y26" s="22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8.75">
      <c r="A27" s="84" t="s">
        <v>49</v>
      </c>
      <c r="B27" s="84" t="s">
        <v>50</v>
      </c>
      <c r="C27" s="86">
        <f>0.0535714285714286*C$23</f>
        <v>7.481014093021502</v>
      </c>
      <c r="D27" s="87" t="s">
        <v>45</v>
      </c>
      <c r="E27" s="1"/>
      <c r="F27" s="1"/>
      <c r="G27" s="1"/>
      <c r="H27" s="1"/>
      <c r="I27" s="1"/>
      <c r="J27" s="1"/>
      <c r="L27" s="18"/>
      <c r="M27" s="55" t="s">
        <v>42</v>
      </c>
      <c r="N27" s="23"/>
      <c r="O27" s="23"/>
      <c r="P27" s="23"/>
      <c r="Q27" s="23"/>
      <c r="R27" s="23"/>
      <c r="S27" s="23"/>
      <c r="T27" s="1"/>
      <c r="U27" s="1"/>
      <c r="V27" s="1"/>
      <c r="W27" s="1"/>
      <c r="X27" s="11"/>
      <c r="Y27" s="2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8.75">
      <c r="A28" s="84"/>
      <c r="B28" s="84"/>
      <c r="C28" s="86"/>
      <c r="D28" s="84"/>
      <c r="E28" s="1"/>
      <c r="F28" s="1"/>
      <c r="G28" s="1"/>
      <c r="H28" s="1"/>
      <c r="I28" s="1"/>
      <c r="J28" s="1"/>
      <c r="L28" s="18"/>
      <c r="M28" s="55" t="s">
        <v>85</v>
      </c>
      <c r="N28" s="23"/>
      <c r="O28" s="23"/>
      <c r="P28" s="23"/>
      <c r="Q28" s="23"/>
      <c r="R28" s="23"/>
      <c r="S28" s="23"/>
      <c r="T28" s="1"/>
      <c r="U28" s="1"/>
      <c r="V28" s="1"/>
      <c r="W28" s="1"/>
      <c r="X28" s="11"/>
      <c r="Y28" s="2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8.75">
      <c r="A29" s="84" t="s">
        <v>51</v>
      </c>
      <c r="B29" s="84" t="s">
        <v>52</v>
      </c>
      <c r="C29" s="86">
        <f>0.0535714285714286*C$23</f>
        <v>7.481014093021502</v>
      </c>
      <c r="D29" s="87" t="s">
        <v>45</v>
      </c>
      <c r="E29" s="1"/>
      <c r="F29" s="1"/>
      <c r="G29" s="1"/>
      <c r="H29" s="1"/>
      <c r="I29" s="1"/>
      <c r="J29" s="1"/>
      <c r="L29" s="18"/>
      <c r="M29" s="55"/>
      <c r="N29" s="23"/>
      <c r="O29" s="23"/>
      <c r="P29" s="23"/>
      <c r="Q29" s="23"/>
      <c r="R29" s="23"/>
      <c r="S29" s="23"/>
      <c r="T29" s="1"/>
      <c r="U29" s="1"/>
      <c r="V29" s="1"/>
      <c r="W29" s="1"/>
      <c r="X29" s="11"/>
      <c r="Y29" s="22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8.75">
      <c r="A30" s="84"/>
      <c r="B30" s="84"/>
      <c r="C30" s="86"/>
      <c r="D30" s="84"/>
      <c r="E30" s="1"/>
      <c r="F30" s="1"/>
      <c r="G30" s="1"/>
      <c r="H30" s="1"/>
      <c r="I30" s="1"/>
      <c r="J30" s="1"/>
      <c r="L30" s="18"/>
      <c r="M30" s="55" t="s">
        <v>43</v>
      </c>
      <c r="N30" s="23"/>
      <c r="O30" s="23"/>
      <c r="P30" s="23"/>
      <c r="Q30" s="23"/>
      <c r="R30" s="23"/>
      <c r="S30" s="23"/>
      <c r="T30" s="1"/>
      <c r="U30" s="1"/>
      <c r="V30" s="1"/>
      <c r="W30" s="1"/>
      <c r="X30" s="11"/>
      <c r="Y30" s="22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8.75">
      <c r="A31" s="84" t="s">
        <v>53</v>
      </c>
      <c r="B31" s="84" t="s">
        <v>54</v>
      </c>
      <c r="C31" s="86">
        <f>0.107142857142857*C$23</f>
        <v>14.962028186042973</v>
      </c>
      <c r="D31" s="87" t="s">
        <v>45</v>
      </c>
      <c r="E31" s="1"/>
      <c r="F31" s="1"/>
      <c r="G31" s="1"/>
      <c r="H31" s="1"/>
      <c r="I31" s="1"/>
      <c r="J31" s="1"/>
      <c r="L31" s="18"/>
      <c r="M31" s="55" t="s">
        <v>84</v>
      </c>
      <c r="N31" s="23"/>
      <c r="O31" s="23"/>
      <c r="P31" s="23"/>
      <c r="Q31" s="23"/>
      <c r="R31" s="23"/>
      <c r="S31" s="23"/>
      <c r="T31" s="1"/>
      <c r="U31" s="1"/>
      <c r="V31" s="1"/>
      <c r="W31" s="1"/>
      <c r="X31" s="11"/>
      <c r="Y31" s="2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8.75">
      <c r="A32" s="84"/>
      <c r="B32" s="84"/>
      <c r="C32" s="86"/>
      <c r="D32" s="84"/>
      <c r="E32" s="1"/>
      <c r="F32" s="1"/>
      <c r="G32" s="1"/>
      <c r="H32" s="1"/>
      <c r="I32" s="1"/>
      <c r="J32" s="1"/>
      <c r="L32" s="18"/>
      <c r="M32" s="55" t="s">
        <v>44</v>
      </c>
      <c r="N32" s="23"/>
      <c r="O32" s="23"/>
      <c r="P32" s="23"/>
      <c r="Q32" s="23"/>
      <c r="R32" s="23"/>
      <c r="S32" s="23"/>
      <c r="T32" s="1"/>
      <c r="U32" s="1"/>
      <c r="V32" s="1"/>
      <c r="W32" s="1"/>
      <c r="X32" s="11"/>
      <c r="Y32" s="22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8.75">
      <c r="A33" s="84" t="s">
        <v>55</v>
      </c>
      <c r="B33" s="84" t="s">
        <v>56</v>
      </c>
      <c r="C33" s="86">
        <f>0.0535714285714286*C$23</f>
        <v>7.481014093021502</v>
      </c>
      <c r="D33" s="87" t="s">
        <v>45</v>
      </c>
      <c r="E33" s="1"/>
      <c r="F33" s="1"/>
      <c r="G33" s="1"/>
      <c r="H33" s="1"/>
      <c r="I33" s="1"/>
      <c r="J33" s="1"/>
      <c r="K33" s="1"/>
      <c r="L33" s="14"/>
      <c r="M33" s="55" t="s">
        <v>24</v>
      </c>
      <c r="N33" s="23"/>
      <c r="O33" s="23"/>
      <c r="P33" s="23"/>
      <c r="Q33" s="23"/>
      <c r="R33" s="23"/>
      <c r="S33" s="23"/>
      <c r="T33" s="1"/>
      <c r="U33" s="1"/>
      <c r="V33" s="1"/>
      <c r="W33" s="1"/>
      <c r="X33" s="11"/>
      <c r="Y33" s="22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8.75">
      <c r="A34" s="84"/>
      <c r="B34" s="84"/>
      <c r="C34" s="86"/>
      <c r="D34" s="84"/>
      <c r="E34" s="1"/>
      <c r="F34" s="1"/>
      <c r="G34" s="1"/>
      <c r="H34" s="1"/>
      <c r="I34" s="1"/>
      <c r="J34" s="1"/>
      <c r="K34" s="1"/>
      <c r="L34" s="14"/>
      <c r="U34" s="1"/>
      <c r="V34" s="1"/>
      <c r="W34" s="1"/>
      <c r="X34" s="11"/>
      <c r="Y34" s="22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8.75">
      <c r="A35" s="84" t="s">
        <v>57</v>
      </c>
      <c r="B35" s="84" t="s">
        <v>58</v>
      </c>
      <c r="C35" s="86">
        <f>0.0535714285714286*C$23</f>
        <v>7.481014093021502</v>
      </c>
      <c r="D35" s="87" t="s">
        <v>45</v>
      </c>
      <c r="E35" s="1"/>
      <c r="F35" s="1"/>
      <c r="G35" s="1"/>
      <c r="H35" s="1"/>
      <c r="I35" s="1"/>
      <c r="J35" s="1"/>
      <c r="K35" s="1"/>
      <c r="L35" s="14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8.75">
      <c r="A36" s="84"/>
      <c r="B36" s="84"/>
      <c r="C36" s="86"/>
      <c r="D36" s="84"/>
      <c r="E36" s="1"/>
      <c r="F36" s="1"/>
      <c r="G36" s="1"/>
      <c r="H36" s="1"/>
      <c r="I36" s="1"/>
      <c r="J36" s="1"/>
      <c r="K36" s="1"/>
      <c r="L36" s="14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8.75">
      <c r="A37" s="84" t="s">
        <v>59</v>
      </c>
      <c r="B37" s="84" t="s">
        <v>60</v>
      </c>
      <c r="C37" s="86">
        <f>0.0535714285714286*C$23</f>
        <v>7.481014093021502</v>
      </c>
      <c r="D37" s="87" t="s">
        <v>45</v>
      </c>
      <c r="E37" s="1"/>
      <c r="F37" s="1"/>
      <c r="G37" s="1"/>
      <c r="H37" s="1"/>
      <c r="I37" s="1"/>
      <c r="J37" s="1"/>
      <c r="K37" s="1"/>
      <c r="L37" s="14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8.75">
      <c r="A38" s="84"/>
      <c r="B38" s="84"/>
      <c r="C38" s="86"/>
      <c r="D38" s="84"/>
      <c r="E38" s="1"/>
      <c r="F38" s="1"/>
      <c r="G38" s="1"/>
      <c r="H38" s="1"/>
      <c r="I38" s="1"/>
      <c r="J38" s="1"/>
      <c r="K38" s="1"/>
      <c r="L38" s="14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8.75">
      <c r="A39" s="84" t="s">
        <v>61</v>
      </c>
      <c r="B39" s="84" t="s">
        <v>62</v>
      </c>
      <c r="C39" s="86">
        <f>0.0714285714285714*C$23</f>
        <v>9.974685457361991</v>
      </c>
      <c r="D39" s="87" t="s">
        <v>45</v>
      </c>
      <c r="E39" s="1"/>
      <c r="F39" s="1"/>
      <c r="G39" s="1"/>
      <c r="H39" s="1"/>
      <c r="I39" s="1"/>
      <c r="J39" s="1"/>
      <c r="K39" s="1"/>
      <c r="L39" s="14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8.75">
      <c r="A40" s="84"/>
      <c r="B40" s="84"/>
      <c r="C40" s="86"/>
      <c r="D40" s="84"/>
      <c r="E40" s="1"/>
      <c r="F40" s="1"/>
      <c r="G40" s="1"/>
      <c r="H40" s="1"/>
      <c r="I40" s="1"/>
      <c r="J40" s="1"/>
      <c r="K40" s="1"/>
      <c r="L40" s="92"/>
      <c r="M40" s="93"/>
      <c r="N40" s="93"/>
      <c r="O40" s="93"/>
      <c r="P40" s="93"/>
      <c r="Q40" s="93"/>
      <c r="R40" s="93"/>
      <c r="S40" s="93"/>
      <c r="T40" s="94"/>
      <c r="U40" s="94"/>
      <c r="V40" s="94"/>
      <c r="W40" s="94"/>
      <c r="X40" s="94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8.75">
      <c r="A41" s="84" t="s">
        <v>63</v>
      </c>
      <c r="B41" s="84" t="s">
        <v>64</v>
      </c>
      <c r="C41" s="86">
        <f>0.107142857142857*C$23</f>
        <v>14.962028186042973</v>
      </c>
      <c r="D41" s="87" t="s">
        <v>45</v>
      </c>
      <c r="L41" s="22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8.75">
      <c r="A42" s="84"/>
      <c r="B42" s="84"/>
      <c r="C42" s="86"/>
      <c r="D42" s="84"/>
      <c r="E42" s="1"/>
      <c r="F42" s="1"/>
      <c r="G42" s="1"/>
      <c r="H42" s="1"/>
      <c r="I42" s="1"/>
      <c r="J42" s="1"/>
      <c r="K42" s="1"/>
      <c r="L42" s="2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8.75">
      <c r="A43" s="84" t="s">
        <v>65</v>
      </c>
      <c r="B43" s="84" t="s">
        <v>66</v>
      </c>
      <c r="C43" s="86">
        <f>0.0535714285714286*C$23</f>
        <v>7.481014093021502</v>
      </c>
      <c r="D43" s="87" t="s">
        <v>45</v>
      </c>
      <c r="E43" s="1"/>
      <c r="F43" s="1"/>
      <c r="G43" s="1"/>
      <c r="H43" s="1"/>
      <c r="I43" s="1"/>
      <c r="J43" s="1"/>
      <c r="K43" s="1"/>
      <c r="L43" s="2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8.75">
      <c r="A44" s="84"/>
      <c r="B44" s="84"/>
      <c r="C44" s="86"/>
      <c r="D44" s="84"/>
      <c r="E44" s="1"/>
      <c r="F44" s="1"/>
      <c r="G44" s="1"/>
      <c r="H44" s="1"/>
      <c r="I44" s="1"/>
      <c r="J44" s="1"/>
      <c r="K44" s="1"/>
      <c r="L44" s="2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8.75">
      <c r="A45" s="84" t="s">
        <v>67</v>
      </c>
      <c r="B45" s="84" t="s">
        <v>68</v>
      </c>
      <c r="C45" s="86">
        <f>0.0714285714285714*C$23</f>
        <v>9.974685457361991</v>
      </c>
      <c r="D45" s="87" t="s">
        <v>45</v>
      </c>
      <c r="E45" s="1"/>
      <c r="F45" s="1"/>
      <c r="G45" s="1"/>
      <c r="H45" s="1"/>
      <c r="I45" s="1"/>
      <c r="J45" s="1"/>
      <c r="K45" s="1"/>
      <c r="L45" s="2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8.75">
      <c r="A46" s="84"/>
      <c r="B46" s="84"/>
      <c r="C46" s="86"/>
      <c r="D46" s="84"/>
      <c r="E46" s="1"/>
      <c r="F46" s="1"/>
      <c r="G46" s="1"/>
      <c r="H46" s="1"/>
      <c r="I46" s="1"/>
      <c r="J46" s="1"/>
      <c r="K46" s="1"/>
      <c r="L46" s="2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8.75">
      <c r="A47" s="84" t="s">
        <v>69</v>
      </c>
      <c r="B47" s="84" t="s">
        <v>70</v>
      </c>
      <c r="C47" s="86">
        <f>0.107142857142857*C$23</f>
        <v>14.962028186042973</v>
      </c>
      <c r="D47" s="87" t="s">
        <v>45</v>
      </c>
      <c r="E47" s="1"/>
      <c r="F47" s="1"/>
      <c r="G47" s="1"/>
      <c r="H47" s="1"/>
      <c r="I47" s="1"/>
      <c r="J47" s="1"/>
      <c r="K47" s="1"/>
      <c r="L47" s="2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8.75">
      <c r="A48" s="84"/>
      <c r="B48" s="84"/>
      <c r="C48" s="86"/>
      <c r="D48" s="84"/>
      <c r="E48" s="1"/>
      <c r="F48" s="1"/>
      <c r="G48" s="1"/>
      <c r="H48" s="1"/>
      <c r="I48" s="1"/>
      <c r="J48" s="1"/>
      <c r="K48" s="1"/>
      <c r="L48" s="2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8.75">
      <c r="A49" s="84" t="s">
        <v>71</v>
      </c>
      <c r="B49" s="84" t="s">
        <v>72</v>
      </c>
      <c r="C49" s="86">
        <f>0.107142857142857*C$23</f>
        <v>14.962028186042973</v>
      </c>
      <c r="D49" s="87" t="s">
        <v>45</v>
      </c>
      <c r="E49" s="1"/>
      <c r="F49" s="1"/>
      <c r="G49" s="1"/>
      <c r="H49" s="1"/>
      <c r="I49" s="1"/>
      <c r="J49" s="1"/>
      <c r="K49" s="1"/>
      <c r="L49" s="2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8.75">
      <c r="A50" s="84"/>
      <c r="B50" s="84"/>
      <c r="C50" s="86"/>
      <c r="D50" s="84"/>
      <c r="E50" s="1"/>
      <c r="F50" s="1"/>
      <c r="G50" s="1"/>
      <c r="H50" s="1"/>
      <c r="I50" s="1"/>
      <c r="J50" s="1"/>
      <c r="K50" s="1"/>
      <c r="L50" s="2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8.75">
      <c r="A51" s="84" t="s">
        <v>73</v>
      </c>
      <c r="B51" s="84" t="s">
        <v>74</v>
      </c>
      <c r="C51" s="86">
        <f>0.107142857142857*C$23</f>
        <v>14.962028186042973</v>
      </c>
      <c r="D51" s="87" t="s">
        <v>45</v>
      </c>
      <c r="E51" s="1"/>
      <c r="F51" s="96"/>
      <c r="G51" s="1"/>
      <c r="H51" s="1"/>
      <c r="I51" s="1"/>
      <c r="J51" s="1"/>
      <c r="K51" s="1"/>
      <c r="L51" s="2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5:42" ht="12.75">
      <c r="E52" s="1"/>
      <c r="F52" s="1"/>
      <c r="G52" s="1"/>
      <c r="H52" s="1"/>
      <c r="I52" s="1"/>
      <c r="J52" s="1"/>
      <c r="K52" s="1"/>
      <c r="L52" s="2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5:42" ht="13.5" thickBot="1">
      <c r="E54" s="1"/>
      <c r="F54" s="1"/>
      <c r="G54" s="1"/>
      <c r="H54" s="1"/>
      <c r="I54" s="1"/>
      <c r="J54" s="1"/>
      <c r="K54" s="1"/>
      <c r="L54" s="2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0.25" thickBot="1">
      <c r="A55" s="88" t="s">
        <v>77</v>
      </c>
      <c r="B55" s="89"/>
      <c r="C55" s="90">
        <f>+(F17)</f>
        <v>142.85714285714286</v>
      </c>
      <c r="D55" s="91" t="s">
        <v>76</v>
      </c>
      <c r="E55" s="1"/>
      <c r="F55" s="1"/>
      <c r="G55" s="1"/>
      <c r="H55" s="1"/>
      <c r="I55" s="1"/>
      <c r="J55" s="1"/>
      <c r="K55" s="1"/>
      <c r="L55" s="2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8.75">
      <c r="A58" s="84" t="s">
        <v>53</v>
      </c>
      <c r="B58" s="84" t="s">
        <v>54</v>
      </c>
      <c r="C58" s="86">
        <v>24</v>
      </c>
      <c r="D58" s="87" t="s">
        <v>76</v>
      </c>
      <c r="L58" s="2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8.75">
      <c r="A60" s="84" t="s">
        <v>78</v>
      </c>
      <c r="B60" s="84" t="s">
        <v>79</v>
      </c>
      <c r="C60" s="86">
        <f>+(0.4/1.8)*($C$55)</f>
        <v>31.74603174603175</v>
      </c>
      <c r="D60" s="87" t="s">
        <v>76</v>
      </c>
      <c r="E60" s="1"/>
      <c r="F60" s="1"/>
      <c r="G60" s="1"/>
      <c r="H60" s="1"/>
      <c r="I60" s="1"/>
      <c r="J60" s="1"/>
      <c r="K60" s="1"/>
      <c r="L60" s="2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1"/>
      <c r="B61" s="1"/>
      <c r="C61" s="20"/>
      <c r="D61" s="1"/>
      <c r="E61" s="1"/>
      <c r="F61" s="1"/>
      <c r="G61" s="1"/>
      <c r="H61" s="1"/>
      <c r="I61" s="1"/>
      <c r="J61" s="1"/>
      <c r="K61" s="1"/>
      <c r="L61" s="2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8.75">
      <c r="A62" s="84" t="s">
        <v>63</v>
      </c>
      <c r="B62" s="84" t="s">
        <v>64</v>
      </c>
      <c r="C62" s="86">
        <f>+(0.4/1.8)*($C$55)</f>
        <v>31.74603174603175</v>
      </c>
      <c r="D62" s="87" t="s">
        <v>76</v>
      </c>
      <c r="E62" s="1"/>
      <c r="F62" s="1"/>
      <c r="G62" s="1"/>
      <c r="H62" s="1"/>
      <c r="I62" s="1"/>
      <c r="J62" s="1"/>
      <c r="K62" s="1"/>
      <c r="L62" s="2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1"/>
      <c r="B63" s="1"/>
      <c r="C63" s="20"/>
      <c r="D63" s="1"/>
      <c r="E63" s="1"/>
      <c r="F63" s="1"/>
      <c r="G63" s="1"/>
      <c r="H63" s="1"/>
      <c r="I63" s="1"/>
      <c r="J63" s="1"/>
      <c r="K63" s="1"/>
      <c r="L63" s="2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8.75">
      <c r="A64" s="84" t="s">
        <v>80</v>
      </c>
      <c r="B64" s="84" t="s">
        <v>81</v>
      </c>
      <c r="C64" s="86">
        <f>+(0.4/1.8)*($C$55)</f>
        <v>31.74603174603175</v>
      </c>
      <c r="D64" s="87" t="s">
        <v>76</v>
      </c>
      <c r="E64" s="1"/>
      <c r="F64" s="1"/>
      <c r="G64" s="1"/>
      <c r="H64" s="1"/>
      <c r="I64" s="1"/>
      <c r="J64" s="1"/>
      <c r="K64" s="1"/>
      <c r="L64" s="2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8.75">
      <c r="A66" s="84" t="s">
        <v>82</v>
      </c>
      <c r="B66" s="84" t="s">
        <v>83</v>
      </c>
      <c r="C66" s="86">
        <f>+(0.3/1.8)*($C$55)</f>
        <v>23.80952380952381</v>
      </c>
      <c r="D66" s="87" t="s">
        <v>76</v>
      </c>
      <c r="E66" s="1"/>
      <c r="F66" s="1"/>
      <c r="G66" s="1"/>
      <c r="H66" s="1"/>
      <c r="I66" s="1"/>
      <c r="J66" s="1"/>
      <c r="K66" s="1"/>
      <c r="L66" s="2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5:42" ht="12.75">
      <c r="E69" s="1"/>
      <c r="F69" s="1"/>
      <c r="G69" s="1"/>
      <c r="H69" s="1"/>
      <c r="I69" s="1"/>
      <c r="J69" s="1"/>
      <c r="K69" s="1"/>
      <c r="L69" s="2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5:42" ht="12.75">
      <c r="E70" s="1"/>
      <c r="F70" s="1"/>
      <c r="G70" s="1"/>
      <c r="H70" s="1"/>
      <c r="I70" s="1"/>
      <c r="J70" s="1"/>
      <c r="K70" s="1"/>
      <c r="L70" s="2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5:42" ht="12.75">
      <c r="E71" s="1"/>
      <c r="F71" s="1"/>
      <c r="G71" s="1"/>
      <c r="H71" s="1"/>
      <c r="I71" s="1"/>
      <c r="J71" s="1"/>
      <c r="K71" s="1"/>
      <c r="L71" s="2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5:42" ht="12.75">
      <c r="E72" s="1"/>
      <c r="F72" s="1"/>
      <c r="G72" s="1"/>
      <c r="H72" s="1"/>
      <c r="I72" s="1"/>
      <c r="J72" s="1"/>
      <c r="K72" s="1"/>
      <c r="L72" s="2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2:42" ht="12.75"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5:42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5:42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5:42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5:42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5:42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5:42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5:42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5:42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5:42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5:42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5:42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5:42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5:42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3:42" ht="12.75"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1"/>
      <c r="AL88" s="1"/>
      <c r="AM88" s="1"/>
      <c r="AN88" s="1"/>
      <c r="AO88" s="1"/>
      <c r="AP88" s="1"/>
    </row>
    <row r="89" spans="1:42" ht="12.75">
      <c r="A89" s="1"/>
      <c r="B89" s="1"/>
      <c r="C89" s="2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</sheetData>
  <sheetProtection/>
  <printOptions gridLines="1"/>
  <pageMargins left="0.75" right="0.75" top="1" bottom="1" header="0.5" footer="0.5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Thunder Runners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I. Messer</dc:creator>
  <cp:keywords/>
  <dc:description/>
  <cp:lastModifiedBy>Gregg Lynn</cp:lastModifiedBy>
  <cp:lastPrinted>2005-08-08T23:31:05Z</cp:lastPrinted>
  <dcterms:created xsi:type="dcterms:W3CDTF">2004-05-21T02:24:00Z</dcterms:created>
  <dcterms:modified xsi:type="dcterms:W3CDTF">2022-08-18T11:53:44Z</dcterms:modified>
  <cp:category/>
  <cp:version/>
  <cp:contentType/>
  <cp:contentStatus/>
</cp:coreProperties>
</file>